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showHorizontalScroll="0" showVerticalScroll="0" showSheetTabs="0" xWindow="0" yWindow="0" windowWidth="20490" windowHeight="7755"/>
  </bookViews>
  <sheets>
    <sheet name="DETAIL" sheetId="11" r:id="rId1"/>
  </sheets>
  <definedNames>
    <definedName name="_xlnm._FilterDatabase" localSheetId="0" hidden="1">DETAIL!$A$9:$N$40</definedName>
    <definedName name="_xlnm.Print_Area" localSheetId="0">DETAIL!$A$1:$N$41</definedName>
    <definedName name="_xlnm.Print_Titles" localSheetId="0">DETAIL!$9:$9</definedName>
  </definedNames>
  <calcPr calcId="152511"/>
</workbook>
</file>

<file path=xl/calcChain.xml><?xml version="1.0" encoding="utf-8"?>
<calcChain xmlns="http://schemas.openxmlformats.org/spreadsheetml/2006/main">
  <c r="D4" i="11" l="1"/>
  <c r="G23" i="11" l="1"/>
  <c r="M23" i="11" s="1"/>
  <c r="G31" i="11"/>
  <c r="M31" i="11" s="1"/>
  <c r="G30" i="11"/>
  <c r="M30" i="11" s="1"/>
  <c r="G29" i="11"/>
  <c r="M29" i="11" s="1"/>
  <c r="G34" i="11"/>
  <c r="J34" i="11" s="1"/>
  <c r="G35" i="11"/>
  <c r="J35" i="11" s="1"/>
  <c r="G36" i="11"/>
  <c r="J36" i="11" s="1"/>
  <c r="J23" i="11" l="1"/>
  <c r="L23" i="11"/>
  <c r="J29" i="11"/>
  <c r="J31" i="11"/>
  <c r="L30" i="11"/>
  <c r="L31" i="11"/>
  <c r="J30" i="11"/>
  <c r="L29" i="11"/>
  <c r="M36" i="11"/>
  <c r="M35" i="11"/>
  <c r="M34" i="11"/>
  <c r="L36" i="11"/>
  <c r="L35" i="11"/>
  <c r="L34" i="11"/>
  <c r="A21" i="11"/>
  <c r="A22" i="11"/>
  <c r="A20" i="11" l="1"/>
  <c r="G24" i="11" l="1"/>
  <c r="G33" i="11"/>
  <c r="G32" i="11"/>
  <c r="G28" i="11"/>
  <c r="G27" i="11"/>
  <c r="G26" i="11"/>
  <c r="G25" i="11"/>
  <c r="L27" i="11" l="1"/>
  <c r="J27" i="11"/>
  <c r="M27" i="11"/>
  <c r="M24" i="11"/>
  <c r="J24" i="11"/>
  <c r="L24" i="11"/>
  <c r="L25" i="11"/>
  <c r="J25" i="11"/>
  <c r="M25" i="11"/>
  <c r="M32" i="11"/>
  <c r="L32" i="11"/>
  <c r="J32" i="11"/>
  <c r="J26" i="11"/>
  <c r="M26" i="11"/>
  <c r="L26" i="11"/>
  <c r="J28" i="11"/>
  <c r="M28" i="11"/>
  <c r="L28" i="11"/>
  <c r="J33" i="11"/>
  <c r="L33" i="11"/>
  <c r="M33" i="11"/>
  <c r="N21" i="11" l="1"/>
  <c r="L37" i="11"/>
  <c r="J37" i="11"/>
  <c r="M12" i="11"/>
  <c r="M13" i="11" l="1"/>
  <c r="N10" i="11" s="1"/>
  <c r="N37" i="11" s="1"/>
  <c r="N38" i="11" s="1"/>
  <c r="M14" i="11"/>
  <c r="M15" i="11"/>
  <c r="M16" i="11"/>
  <c r="M17" i="11"/>
  <c r="M18" i="11"/>
  <c r="M19" i="11"/>
  <c r="M37" i="11" l="1"/>
  <c r="M38" i="11" s="1"/>
  <c r="G14" i="11"/>
  <c r="G15" i="11"/>
  <c r="G16" i="11"/>
  <c r="G17" i="11"/>
  <c r="G18" i="11"/>
  <c r="G19" i="11"/>
  <c r="G13" i="11" l="1"/>
  <c r="G12" i="11"/>
  <c r="A12" i="11"/>
  <c r="M5" i="11" l="1"/>
  <c r="M39" i="11"/>
  <c r="A13" i="11"/>
  <c r="A14" i="11" l="1"/>
  <c r="A15" i="11" l="1"/>
  <c r="M40" i="11"/>
  <c r="A16" i="11" l="1"/>
  <c r="A17" i="11" l="1"/>
  <c r="N39" i="11"/>
  <c r="M6" i="11" s="1"/>
  <c r="M7" i="11" s="1"/>
  <c r="A18" i="11" l="1"/>
  <c r="N40" i="11"/>
  <c r="A19" i="11" l="1"/>
  <c r="A23" i="11" s="1"/>
  <c r="A24" i="11" l="1"/>
  <c r="A25" i="11" l="1"/>
  <c r="A26" i="11" s="1"/>
  <c r="A27" i="11" s="1"/>
  <c r="A28" i="11" s="1"/>
  <c r="A29" i="11" l="1"/>
  <c r="A30" i="11" s="1"/>
  <c r="A31" i="11" l="1"/>
  <c r="A32" i="11" s="1"/>
  <c r="A33" i="11" s="1"/>
  <c r="A34" i="11" l="1"/>
  <c r="A35" i="11" s="1"/>
  <c r="A36" i="11" s="1"/>
</calcChain>
</file>

<file path=xl/sharedStrings.xml><?xml version="1.0" encoding="utf-8"?>
<sst xmlns="http://schemas.openxmlformats.org/spreadsheetml/2006/main" count="116" uniqueCount="65">
  <si>
    <t>UNIT</t>
  </si>
  <si>
    <t>DESCRIPTION</t>
  </si>
  <si>
    <t>TRADE COST</t>
  </si>
  <si>
    <t>ITEM #</t>
  </si>
  <si>
    <t>QTY.</t>
  </si>
  <si>
    <t>SUB TOTAL</t>
  </si>
  <si>
    <t>TOTAL BASE BID</t>
  </si>
  <si>
    <t>ITEM COST</t>
  </si>
  <si>
    <t>OVERHEAD AND PROFIT</t>
  </si>
  <si>
    <t>INSURANCE</t>
  </si>
  <si>
    <t xml:space="preserve"> </t>
  </si>
  <si>
    <t>GENERAL</t>
  </si>
  <si>
    <t>Permit</t>
  </si>
  <si>
    <t>Supervision</t>
  </si>
  <si>
    <t>Estimate of Materials and Cost of Construction</t>
  </si>
  <si>
    <t>Summary</t>
  </si>
  <si>
    <t>Amount</t>
  </si>
  <si>
    <t>Subtotal</t>
  </si>
  <si>
    <t>Profit/Overhead</t>
  </si>
  <si>
    <t>Total</t>
  </si>
  <si>
    <t>Date:</t>
  </si>
  <si>
    <t>Project:</t>
  </si>
  <si>
    <t>Project Location:</t>
  </si>
  <si>
    <t>REF. SHEET</t>
  </si>
  <si>
    <t>CSI SECT</t>
  </si>
  <si>
    <t>QTY WITH
WASTAGE</t>
  </si>
  <si>
    <t>WASTAGE</t>
  </si>
  <si>
    <t>Final Cleanup</t>
  </si>
  <si>
    <t>Mobilization Cost</t>
  </si>
  <si>
    <t>Project Overheads</t>
  </si>
  <si>
    <t>Bonds</t>
  </si>
  <si>
    <t>Fees (Architect &amp; Engineer)</t>
  </si>
  <si>
    <t>Temporary Control &amp; Facilities</t>
  </si>
  <si>
    <t>-</t>
  </si>
  <si>
    <t>UNIT LABOR COST</t>
  </si>
  <si>
    <t>UNIT MATERIAL COST</t>
  </si>
  <si>
    <t>EA</t>
  </si>
  <si>
    <t>SF</t>
  </si>
  <si>
    <t>LS</t>
  </si>
  <si>
    <t>LF</t>
  </si>
  <si>
    <t>DIV-01</t>
  </si>
  <si>
    <t>DIV-09</t>
  </si>
  <si>
    <t>FINISHES</t>
  </si>
  <si>
    <t>TOTAL MATERIAL COST</t>
  </si>
  <si>
    <t>TOTAL LABOR COST</t>
  </si>
  <si>
    <t>Total Mat. Cost =</t>
  </si>
  <si>
    <t>Total Lab. Cost =</t>
  </si>
  <si>
    <t>Wall Covering</t>
  </si>
  <si>
    <t>Paint</t>
  </si>
  <si>
    <t>FRP-1:Plastic panel
Manufacture: Acrovyn
Color: 949 white</t>
  </si>
  <si>
    <t>DF-1:Glazing
Manufacture: Fasara sh2fgcl
Color:Dual gradient</t>
  </si>
  <si>
    <t>VWC-1:Vinyl wall covering
Manufacture: Momentum
Color:Greige rouge</t>
  </si>
  <si>
    <t>VWC-2:Vinyl wall covering
Manufacture: Momentum
Color:Soft grey teal</t>
  </si>
  <si>
    <t>CG-2:Wall and door protection
Manufacture: Wilsonart
Color:Satin finish</t>
  </si>
  <si>
    <t>PT-1:paint on wall
Manufacture: Sherwin willium satin
Color:Sw707Bright white</t>
  </si>
  <si>
    <t>PT-2:paint on wall
Manufacture: Sherwin willium satin
Color:Sw707 Bright white</t>
  </si>
  <si>
    <t>PT-3:paint on wall
Manufacture: PPG
Color:PPG105 1-7 apple a day</t>
  </si>
  <si>
    <t>PT-3:paint on Gypsum ceiling
Manufacture: TBD
Color:TBD</t>
  </si>
  <si>
    <t>PT-3:paint on Exposed  ceiling
Manufacture: TBD
Color:TBD</t>
  </si>
  <si>
    <t>PT-1:paint on Door
Manufacture: TBD
Color:TBD</t>
  </si>
  <si>
    <t>PT-1:paint on Trim
Manufacture: TBD
Color:TBD</t>
  </si>
  <si>
    <t>PT-2:paint on Handrail
Manufacture: TBD
Color:TBD</t>
  </si>
  <si>
    <t>A1.1</t>
  </si>
  <si>
    <t>MARKET ON MAIN TENANT IMPROVEMENT</t>
  </si>
  <si>
    <t>331 EAST MAIN STREET OTTUMWA ,IA 52501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</si>
</sst>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_);_(&quot;$&quot;* \(#,##0\);_(&quot;$&quot;* &quot;-&quot;?_);_(@_)"/>
    <numFmt numFmtId="167" formatCode="_(&quot;$&quot;* #,##0.0_);_(&quot;$&quot;* \(#,##0.0\);_(&quot;$&quot;* &quot;-&quot;??_);_(@_)"/>
    <numFmt numFmtId="168" formatCode="_-&quot;$&quot;* #,##0_-;\-&quot;$&quot;* #,##0_-;_-&quot;$&quot;* &quot;-&quot;??_-;_-@_-"/>
  </numFmts>
  <fonts count="3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6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8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double">
        <color indexed="62"/>
      </top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/>
      <top style="double">
        <color indexed="62"/>
      </top>
      <bottom style="thin">
        <color indexed="64"/>
      </bottom>
      <diagonal/>
    </border>
    <border>
      <left/>
      <right/>
      <top style="double">
        <color indexed="62"/>
      </top>
      <bottom style="thin">
        <color indexed="64"/>
      </bottom>
      <diagonal/>
    </border>
  </borders>
  <cellStyleXfs count="6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0" fontId="24" fillId="0" borderId="0"/>
    <xf numFmtId="43" fontId="5" fillId="0" borderId="0" applyFont="0" applyFill="0" applyBorder="0" applyAlignment="0" applyProtection="0"/>
    <xf numFmtId="0" fontId="5" fillId="0" borderId="0"/>
    <xf numFmtId="44" fontId="24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2" fontId="25" fillId="0" borderId="0" xfId="0" applyNumberFormat="1" applyFont="1" applyAlignment="1">
      <alignment vertical="top" wrapText="1"/>
    </xf>
    <xf numFmtId="2" fontId="25" fillId="0" borderId="0" xfId="0" applyNumberFormat="1" applyFont="1" applyBorder="1" applyAlignment="1">
      <alignment vertical="top" wrapText="1"/>
    </xf>
    <xf numFmtId="0" fontId="25" fillId="0" borderId="0" xfId="0" applyFont="1" applyBorder="1" applyAlignment="1">
      <alignment horizontal="center" vertical="top"/>
    </xf>
    <xf numFmtId="2" fontId="25" fillId="0" borderId="0" xfId="0" applyNumberFormat="1" applyFont="1" applyBorder="1" applyAlignment="1">
      <alignment vertical="top"/>
    </xf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0" fontId="29" fillId="0" borderId="9" xfId="41" applyFont="1" applyFill="1" applyBorder="1" applyAlignment="1">
      <alignment vertical="top"/>
    </xf>
    <xf numFmtId="0" fontId="29" fillId="0" borderId="19" xfId="41" applyFont="1" applyFill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0" fontId="32" fillId="0" borderId="0" xfId="0" applyFont="1"/>
    <xf numFmtId="0" fontId="25" fillId="0" borderId="0" xfId="0" applyFont="1" applyFill="1" applyBorder="1" applyAlignment="1">
      <alignment horizontal="center" vertical="top"/>
    </xf>
    <xf numFmtId="0" fontId="29" fillId="0" borderId="9" xfId="41" applyFont="1" applyFill="1" applyBorder="1" applyAlignment="1">
      <alignment horizontal="left" vertical="top"/>
    </xf>
    <xf numFmtId="0" fontId="29" fillId="0" borderId="19" xfId="41" applyFont="1" applyFill="1" applyBorder="1" applyAlignment="1">
      <alignment horizontal="left" vertical="top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31" fillId="24" borderId="11" xfId="34" applyFont="1" applyFill="1" applyBorder="1" applyAlignment="1" applyProtection="1">
      <alignment horizontal="center" vertical="center" wrapText="1"/>
    </xf>
    <xf numFmtId="2" fontId="31" fillId="24" borderId="11" xfId="34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0" fillId="20" borderId="12" xfId="39" applyFont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 wrapText="1"/>
    </xf>
    <xf numFmtId="2" fontId="26" fillId="0" borderId="0" xfId="0" applyNumberFormat="1" applyFont="1" applyBorder="1" applyAlignment="1">
      <alignment vertical="center" wrapText="1"/>
    </xf>
    <xf numFmtId="2" fontId="25" fillId="0" borderId="0" xfId="0" applyNumberFormat="1" applyFont="1" applyBorder="1" applyAlignment="1">
      <alignment vertical="center" wrapText="1"/>
    </xf>
    <xf numFmtId="164" fontId="25" fillId="0" borderId="0" xfId="0" applyNumberFormat="1" applyFont="1" applyBorder="1" applyAlignment="1">
      <alignment vertical="center"/>
    </xf>
    <xf numFmtId="2" fontId="25" fillId="0" borderId="0" xfId="0" applyNumberFormat="1" applyFont="1" applyAlignment="1">
      <alignment vertical="center" wrapText="1"/>
    </xf>
    <xf numFmtId="0" fontId="34" fillId="0" borderId="21" xfId="0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168" fontId="35" fillId="0" borderId="0" xfId="0" applyNumberFormat="1" applyFont="1" applyAlignment="1">
      <alignment horizontal="center"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164" fontId="29" fillId="0" borderId="9" xfId="41" applyNumberFormat="1" applyFont="1" applyFill="1" applyBorder="1" applyAlignment="1" applyProtection="1">
      <alignment horizontal="center" vertical="center"/>
    </xf>
    <xf numFmtId="0" fontId="29" fillId="0" borderId="9" xfId="41" applyFont="1" applyFill="1" applyBorder="1" applyAlignment="1">
      <alignment horizontal="center" vertical="center"/>
    </xf>
    <xf numFmtId="0" fontId="29" fillId="0" borderId="9" xfId="41" applyFont="1" applyFill="1" applyBorder="1" applyAlignment="1">
      <alignment vertical="center"/>
    </xf>
    <xf numFmtId="42" fontId="29" fillId="0" borderId="18" xfId="41" applyNumberFormat="1" applyFont="1" applyFill="1" applyBorder="1" applyAlignment="1">
      <alignment vertical="center"/>
    </xf>
    <xf numFmtId="9" fontId="29" fillId="0" borderId="9" xfId="41" applyNumberFormat="1" applyFont="1" applyFill="1" applyBorder="1" applyAlignment="1">
      <alignment horizontal="center" vertical="center"/>
    </xf>
    <xf numFmtId="165" fontId="29" fillId="0" borderId="9" xfId="41" applyNumberFormat="1" applyFont="1" applyFill="1" applyBorder="1" applyAlignment="1">
      <alignment horizontal="left" vertical="center"/>
    </xf>
    <xf numFmtId="165" fontId="29" fillId="0" borderId="18" xfId="41" applyNumberFormat="1" applyFont="1" applyFill="1" applyBorder="1" applyAlignment="1">
      <alignment vertical="center"/>
    </xf>
    <xf numFmtId="164" fontId="29" fillId="0" borderId="19" xfId="41" applyNumberFormat="1" applyFont="1" applyFill="1" applyBorder="1" applyAlignment="1" applyProtection="1">
      <alignment horizontal="center" vertical="center"/>
    </xf>
    <xf numFmtId="0" fontId="29" fillId="0" borderId="19" xfId="41" applyFont="1" applyFill="1" applyBorder="1" applyAlignment="1">
      <alignment horizontal="center" vertical="center"/>
    </xf>
    <xf numFmtId="0" fontId="29" fillId="0" borderId="19" xfId="41" applyFont="1" applyFill="1" applyBorder="1" applyAlignment="1">
      <alignment vertical="center"/>
    </xf>
    <xf numFmtId="166" fontId="29" fillId="0" borderId="19" xfId="41" applyNumberFormat="1" applyFont="1" applyFill="1" applyBorder="1" applyAlignment="1">
      <alignment horizontal="left" vertical="center"/>
    </xf>
    <xf numFmtId="42" fontId="29" fillId="0" borderId="20" xfId="41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2" fontId="2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vertical="center"/>
    </xf>
    <xf numFmtId="41" fontId="25" fillId="25" borderId="7" xfId="38" applyNumberFormat="1" applyFont="1" applyFill="1" applyBorder="1" applyAlignment="1">
      <alignment horizontal="center" vertical="center"/>
    </xf>
    <xf numFmtId="0" fontId="30" fillId="20" borderId="14" xfId="39" applyFont="1" applyBorder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34" fillId="0" borderId="0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1" fontId="25" fillId="25" borderId="15" xfId="38" applyNumberFormat="1" applyFont="1" applyFill="1" applyBorder="1" applyAlignment="1">
      <alignment horizontal="center"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center" vertical="center"/>
    </xf>
    <xf numFmtId="0" fontId="30" fillId="20" borderId="14" xfId="39" applyFont="1" applyBorder="1" applyAlignment="1">
      <alignment horizontal="center" vertical="center"/>
    </xf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0" fontId="30" fillId="20" borderId="13" xfId="39" applyFont="1" applyBorder="1" applyAlignment="1">
      <alignment horizontal="center" vertical="center"/>
    </xf>
    <xf numFmtId="0" fontId="26" fillId="24" borderId="7" xfId="38" applyFont="1" applyFill="1" applyBorder="1" applyAlignment="1">
      <alignment horizontal="justify" vertical="top" wrapText="1"/>
    </xf>
    <xf numFmtId="168" fontId="35" fillId="0" borderId="0" xfId="0" applyNumberFormat="1" applyFont="1" applyBorder="1" applyAlignment="1"/>
    <xf numFmtId="0" fontId="29" fillId="0" borderId="24" xfId="41" applyFont="1" applyFill="1" applyBorder="1" applyAlignment="1">
      <alignment horizontal="left" vertical="center"/>
    </xf>
    <xf numFmtId="0" fontId="29" fillId="0" borderId="25" xfId="41" applyFont="1" applyFill="1" applyBorder="1" applyAlignment="1">
      <alignment horizontal="left" vertical="center"/>
    </xf>
    <xf numFmtId="2" fontId="36" fillId="24" borderId="0" xfId="0" applyNumberFormat="1" applyFont="1" applyFill="1" applyAlignment="1">
      <alignment horizontal="center"/>
    </xf>
    <xf numFmtId="2" fontId="33" fillId="24" borderId="0" xfId="0" applyNumberFormat="1" applyFont="1" applyFill="1" applyAlignment="1">
      <alignment horizontal="center"/>
    </xf>
    <xf numFmtId="0" fontId="29" fillId="0" borderId="22" xfId="41" applyFont="1" applyFill="1" applyBorder="1" applyAlignment="1">
      <alignment horizontal="left" vertical="center"/>
    </xf>
    <xf numFmtId="0" fontId="29" fillId="0" borderId="23" xfId="41" applyFont="1" applyFill="1" applyBorder="1" applyAlignment="1">
      <alignment horizontal="left" vertical="center"/>
    </xf>
    <xf numFmtId="0" fontId="29" fillId="0" borderId="17" xfId="41" applyFont="1" applyFill="1" applyBorder="1" applyAlignment="1">
      <alignment horizontal="left" vertical="center"/>
    </xf>
    <xf numFmtId="0" fontId="29" fillId="0" borderId="9" xfId="41" applyFont="1" applyFill="1" applyBorder="1" applyAlignment="1">
      <alignment horizontal="left" vertical="center"/>
    </xf>
    <xf numFmtId="14" fontId="35" fillId="0" borderId="0" xfId="0" applyNumberFormat="1" applyFont="1" applyBorder="1" applyAlignment="1">
      <alignment horizontal="left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6"/>
    <cellStyle name="Comma 2 2" xfId="48"/>
    <cellStyle name="Currency 2" xfId="50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7"/>
    <cellStyle name="Normal 2 3" xfId="45"/>
    <cellStyle name="Normal 2 3 2" xfId="52"/>
    <cellStyle name="Normal 3" xfId="37"/>
    <cellStyle name="Normal 4" xfId="43"/>
    <cellStyle name="Normal 4 2" xfId="53"/>
    <cellStyle name="Normal 4 2 2" xfId="58"/>
    <cellStyle name="Normal 4 3" xfId="51"/>
    <cellStyle name="Normal 4 3 2" xfId="57"/>
    <cellStyle name="Normal 4 4" xfId="56"/>
    <cellStyle name="Normal 5" xfId="49"/>
    <cellStyle name="Normal 6" xfId="55"/>
    <cellStyle name="Normal 7" xfId="54"/>
    <cellStyle name="Normal 7 2" xfId="59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zoomScale="82" zoomScaleNormal="82" zoomScaleSheetLayoutView="40" workbookViewId="0">
      <pane ySplit="1" topLeftCell="A2" activePane="bottomLeft" state="frozen"/>
      <selection pane="bottomLeft" activeCell="A2" sqref="A2:N2"/>
    </sheetView>
  </sheetViews>
  <sheetFormatPr defaultRowHeight="15.75" x14ac:dyDescent="0.2"/>
  <cols>
    <col min="1" max="1" width="6" style="28" customWidth="1"/>
    <col min="2" max="2" width="10.109375" style="28" customWidth="1"/>
    <col min="3" max="3" width="7.88671875" style="1" customWidth="1"/>
    <col min="4" max="4" width="62" style="3" customWidth="1"/>
    <col min="5" max="5" width="8.33203125" style="59" customWidth="1"/>
    <col min="6" max="6" width="8.44140625" style="59" customWidth="1"/>
    <col min="7" max="7" width="9.109375" style="59" customWidth="1"/>
    <col min="8" max="8" width="6" style="28" bestFit="1" customWidth="1"/>
    <col min="9" max="10" width="10.21875" style="33" customWidth="1"/>
    <col min="11" max="12" width="13.33203125" style="33" customWidth="1"/>
    <col min="13" max="13" width="16.6640625" style="33" customWidth="1"/>
    <col min="14" max="14" width="10.77734375" style="60" bestFit="1" customWidth="1"/>
    <col min="15" max="15" width="9.6640625" style="2"/>
    <col min="16" max="16" width="10.33203125" style="2" bestFit="1" customWidth="1"/>
    <col min="17" max="16384" width="8.88671875" style="2"/>
  </cols>
  <sheetData>
    <row r="1" spans="1:22" s="20" customFormat="1" ht="30.6" customHeight="1" x14ac:dyDescent="0.2">
      <c r="A1" s="21" t="s">
        <v>3</v>
      </c>
      <c r="B1" s="21" t="s">
        <v>23</v>
      </c>
      <c r="C1" s="21" t="s">
        <v>24</v>
      </c>
      <c r="D1" s="22" t="s">
        <v>1</v>
      </c>
      <c r="E1" s="22" t="s">
        <v>4</v>
      </c>
      <c r="F1" s="22" t="s">
        <v>26</v>
      </c>
      <c r="G1" s="22" t="s">
        <v>25</v>
      </c>
      <c r="H1" s="21" t="s">
        <v>0</v>
      </c>
      <c r="I1" s="21" t="s">
        <v>34</v>
      </c>
      <c r="J1" s="21" t="s">
        <v>44</v>
      </c>
      <c r="K1" s="21" t="s">
        <v>35</v>
      </c>
      <c r="L1" s="21" t="s">
        <v>43</v>
      </c>
      <c r="M1" s="22" t="s">
        <v>7</v>
      </c>
      <c r="N1" s="21" t="s">
        <v>2</v>
      </c>
      <c r="O1" s="19"/>
      <c r="P1" s="19"/>
      <c r="Q1" s="19"/>
      <c r="R1" s="19"/>
      <c r="S1" s="19"/>
      <c r="T1" s="19"/>
      <c r="U1" s="19"/>
      <c r="V1" s="19"/>
    </row>
    <row r="2" spans="1:22" s="15" customFormat="1" ht="22.5" x14ac:dyDescent="0.3">
      <c r="A2" s="91" t="s">
        <v>14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22" x14ac:dyDescent="0.2">
      <c r="A3" s="66"/>
      <c r="B3" s="23"/>
      <c r="C3" s="5"/>
      <c r="D3" s="4"/>
      <c r="E3" s="29"/>
      <c r="F3" s="29"/>
      <c r="G3" s="29"/>
      <c r="H3" s="23"/>
      <c r="I3" s="30"/>
      <c r="J3" s="30"/>
      <c r="K3" s="30"/>
      <c r="L3" s="30"/>
      <c r="M3" s="31"/>
      <c r="N3" s="32"/>
    </row>
    <row r="4" spans="1:22" ht="21" thickBot="1" x14ac:dyDescent="0.35">
      <c r="B4" s="24"/>
      <c r="C4" s="64" t="s">
        <v>20</v>
      </c>
      <c r="D4" s="97">
        <f ca="1">TODAY()</f>
        <v>44585</v>
      </c>
      <c r="E4" s="29"/>
      <c r="F4" s="29"/>
      <c r="G4" s="29"/>
      <c r="H4" s="23"/>
      <c r="L4" s="34" t="s">
        <v>15</v>
      </c>
      <c r="M4" s="34" t="s">
        <v>16</v>
      </c>
      <c r="N4" s="32"/>
    </row>
    <row r="5" spans="1:22" ht="20.25" x14ac:dyDescent="0.3">
      <c r="B5" s="24"/>
      <c r="C5" s="64" t="s">
        <v>21</v>
      </c>
      <c r="D5" s="88" t="s">
        <v>63</v>
      </c>
      <c r="E5" s="3"/>
      <c r="F5" s="29"/>
      <c r="G5" s="29"/>
      <c r="H5" s="23"/>
      <c r="L5" s="35" t="s">
        <v>17</v>
      </c>
      <c r="M5" s="36">
        <f>M37</f>
        <v>0</v>
      </c>
      <c r="N5" s="32"/>
    </row>
    <row r="6" spans="1:22" ht="20.25" x14ac:dyDescent="0.3">
      <c r="B6" s="24"/>
      <c r="C6" s="65" t="s">
        <v>22</v>
      </c>
      <c r="D6" s="88" t="s">
        <v>64</v>
      </c>
      <c r="E6" s="3"/>
      <c r="F6" s="29"/>
      <c r="G6" s="29"/>
      <c r="H6" s="23"/>
      <c r="L6" s="35" t="s">
        <v>18</v>
      </c>
      <c r="M6" s="36">
        <f>SUM(N38:N39)</f>
        <v>0</v>
      </c>
      <c r="N6" s="32"/>
    </row>
    <row r="7" spans="1:22" ht="20.25" x14ac:dyDescent="0.2">
      <c r="A7" s="66"/>
      <c r="B7" s="23"/>
      <c r="C7" s="5"/>
      <c r="D7" s="4"/>
      <c r="E7" s="29"/>
      <c r="F7" s="29"/>
      <c r="G7" s="29"/>
      <c r="H7" s="23"/>
      <c r="L7" s="35" t="s">
        <v>19</v>
      </c>
      <c r="M7" s="36">
        <f>M5+M6</f>
        <v>0</v>
      </c>
      <c r="N7" s="32"/>
    </row>
    <row r="8" spans="1:22" ht="16.5" customHeight="1" x14ac:dyDescent="0.2">
      <c r="A8" s="66"/>
      <c r="B8" s="23"/>
      <c r="C8" s="5"/>
      <c r="D8" s="4"/>
      <c r="E8" s="29"/>
      <c r="F8" s="29"/>
      <c r="G8" s="29"/>
      <c r="H8" s="23"/>
      <c r="I8" s="30"/>
      <c r="J8" s="30"/>
      <c r="K8" s="30"/>
      <c r="L8" s="30"/>
      <c r="M8" s="31"/>
      <c r="N8" s="32"/>
    </row>
    <row r="9" spans="1:22" s="20" customFormat="1" ht="30.6" customHeight="1" x14ac:dyDescent="0.2">
      <c r="A9" s="21" t="s">
        <v>3</v>
      </c>
      <c r="B9" s="21" t="s">
        <v>23</v>
      </c>
      <c r="C9" s="21" t="s">
        <v>24</v>
      </c>
      <c r="D9" s="22" t="s">
        <v>1</v>
      </c>
      <c r="E9" s="22" t="s">
        <v>4</v>
      </c>
      <c r="F9" s="22" t="s">
        <v>26</v>
      </c>
      <c r="G9" s="22" t="s">
        <v>25</v>
      </c>
      <c r="H9" s="21" t="s">
        <v>0</v>
      </c>
      <c r="I9" s="21" t="s">
        <v>34</v>
      </c>
      <c r="J9" s="21" t="s">
        <v>44</v>
      </c>
      <c r="K9" s="21" t="s">
        <v>35</v>
      </c>
      <c r="L9" s="21" t="s">
        <v>43</v>
      </c>
      <c r="M9" s="22" t="s">
        <v>7</v>
      </c>
      <c r="N9" s="21" t="s">
        <v>2</v>
      </c>
      <c r="O9" s="19"/>
      <c r="P9" s="19"/>
      <c r="Q9" s="19"/>
      <c r="R9" s="19"/>
      <c r="S9" s="19"/>
      <c r="T9" s="19"/>
      <c r="U9" s="19"/>
      <c r="V9" s="19"/>
    </row>
    <row r="10" spans="1:22" s="12" customFormat="1" x14ac:dyDescent="0.2">
      <c r="A10" s="25"/>
      <c r="B10" s="25"/>
      <c r="C10" s="7" t="s">
        <v>40</v>
      </c>
      <c r="D10" s="8" t="s">
        <v>11</v>
      </c>
      <c r="E10" s="62"/>
      <c r="F10" s="37"/>
      <c r="G10" s="37"/>
      <c r="H10" s="37"/>
      <c r="I10" s="37"/>
      <c r="J10" s="84"/>
      <c r="K10" s="37"/>
      <c r="L10" s="84"/>
      <c r="M10" s="37"/>
      <c r="N10" s="38">
        <f>SUM(M11:M20)</f>
        <v>0</v>
      </c>
      <c r="O10" s="11" t="s">
        <v>10</v>
      </c>
    </row>
    <row r="11" spans="1:22" s="12" customFormat="1" x14ac:dyDescent="0.2">
      <c r="A11" s="70"/>
      <c r="B11" s="26"/>
      <c r="C11" s="13"/>
      <c r="D11" s="14"/>
      <c r="E11" s="61"/>
      <c r="F11" s="39"/>
      <c r="G11" s="40"/>
      <c r="H11" s="41"/>
      <c r="I11" s="42"/>
      <c r="J11" s="74"/>
      <c r="K11" s="42"/>
      <c r="L11" s="74"/>
      <c r="M11" s="43"/>
      <c r="N11" s="44"/>
      <c r="O11" s="11"/>
    </row>
    <row r="12" spans="1:22" s="12" customFormat="1" x14ac:dyDescent="0.2">
      <c r="A12" s="26">
        <f>IF(H12&lt;&gt;"",1+MAX($A10:A$10),"")</f>
        <v>1</v>
      </c>
      <c r="B12" s="26"/>
      <c r="C12" s="13"/>
      <c r="D12" s="14" t="s">
        <v>12</v>
      </c>
      <c r="E12" s="61">
        <v>1</v>
      </c>
      <c r="F12" s="39">
        <v>0</v>
      </c>
      <c r="G12" s="40">
        <f t="shared" ref="G12:G19" si="0">E12*(1+F12)</f>
        <v>1</v>
      </c>
      <c r="H12" s="41" t="s">
        <v>38</v>
      </c>
      <c r="I12" s="45" t="s">
        <v>33</v>
      </c>
      <c r="J12" s="77"/>
      <c r="K12" s="42"/>
      <c r="L12" s="74"/>
      <c r="M12" s="43" t="str">
        <f>I12</f>
        <v>-</v>
      </c>
      <c r="N12" s="44"/>
      <c r="O12" s="11"/>
    </row>
    <row r="13" spans="1:22" s="12" customFormat="1" x14ac:dyDescent="0.2">
      <c r="A13" s="26">
        <f>IF(H13&lt;&gt;"",1+MAX($A$10:A12),"")</f>
        <v>2</v>
      </c>
      <c r="B13" s="26"/>
      <c r="C13" s="13"/>
      <c r="D13" s="14" t="s">
        <v>13</v>
      </c>
      <c r="E13" s="61">
        <v>1</v>
      </c>
      <c r="F13" s="39">
        <v>0</v>
      </c>
      <c r="G13" s="40">
        <f t="shared" si="0"/>
        <v>1</v>
      </c>
      <c r="H13" s="41" t="s">
        <v>38</v>
      </c>
      <c r="I13" s="77" t="s">
        <v>33</v>
      </c>
      <c r="J13" s="77"/>
      <c r="K13" s="42"/>
      <c r="L13" s="74"/>
      <c r="M13" s="75" t="str">
        <f t="shared" ref="M13:M19" si="1">I13</f>
        <v>-</v>
      </c>
      <c r="N13" s="44"/>
      <c r="O13" s="11"/>
    </row>
    <row r="14" spans="1:22" s="12" customFormat="1" x14ac:dyDescent="0.2">
      <c r="A14" s="26">
        <f>IF(H14&lt;&gt;"",1+MAX($A$10:A13),"")</f>
        <v>3</v>
      </c>
      <c r="B14" s="26"/>
      <c r="C14" s="13"/>
      <c r="D14" s="14" t="s">
        <v>27</v>
      </c>
      <c r="E14" s="61">
        <v>1</v>
      </c>
      <c r="F14" s="39">
        <v>0</v>
      </c>
      <c r="G14" s="40">
        <f t="shared" si="0"/>
        <v>1</v>
      </c>
      <c r="H14" s="41" t="s">
        <v>38</v>
      </c>
      <c r="I14" s="77" t="s">
        <v>33</v>
      </c>
      <c r="J14" s="77"/>
      <c r="K14" s="42"/>
      <c r="L14" s="74"/>
      <c r="M14" s="75" t="str">
        <f t="shared" si="1"/>
        <v>-</v>
      </c>
      <c r="N14" s="44"/>
      <c r="O14" s="11"/>
    </row>
    <row r="15" spans="1:22" s="12" customFormat="1" x14ac:dyDescent="0.2">
      <c r="A15" s="26">
        <f>IF(H15&lt;&gt;"",1+MAX($A$10:A14),"")</f>
        <v>4</v>
      </c>
      <c r="B15" s="26"/>
      <c r="C15" s="13"/>
      <c r="D15" s="14" t="s">
        <v>28</v>
      </c>
      <c r="E15" s="61">
        <v>1</v>
      </c>
      <c r="F15" s="39">
        <v>0</v>
      </c>
      <c r="G15" s="40">
        <f t="shared" si="0"/>
        <v>1</v>
      </c>
      <c r="H15" s="41" t="s">
        <v>38</v>
      </c>
      <c r="I15" s="45" t="s">
        <v>33</v>
      </c>
      <c r="J15" s="77"/>
      <c r="K15" s="42"/>
      <c r="L15" s="74"/>
      <c r="M15" s="75" t="str">
        <f t="shared" si="1"/>
        <v>-</v>
      </c>
      <c r="N15" s="44"/>
      <c r="O15" s="11"/>
    </row>
    <row r="16" spans="1:22" s="12" customFormat="1" x14ac:dyDescent="0.2">
      <c r="A16" s="26">
        <f>IF(H16&lt;&gt;"",1+MAX($A$10:A15),"")</f>
        <v>5</v>
      </c>
      <c r="B16" s="26"/>
      <c r="C16" s="13"/>
      <c r="D16" s="14" t="s">
        <v>29</v>
      </c>
      <c r="E16" s="61">
        <v>1</v>
      </c>
      <c r="F16" s="39">
        <v>0</v>
      </c>
      <c r="G16" s="40">
        <f t="shared" si="0"/>
        <v>1</v>
      </c>
      <c r="H16" s="41" t="s">
        <v>38</v>
      </c>
      <c r="I16" s="45" t="s">
        <v>33</v>
      </c>
      <c r="J16" s="77"/>
      <c r="K16" s="42"/>
      <c r="L16" s="74"/>
      <c r="M16" s="75" t="str">
        <f t="shared" si="1"/>
        <v>-</v>
      </c>
      <c r="N16" s="44"/>
      <c r="O16" s="11"/>
    </row>
    <row r="17" spans="1:15" s="12" customFormat="1" x14ac:dyDescent="0.2">
      <c r="A17" s="26">
        <f>IF(H17&lt;&gt;"",1+MAX($A$10:A16),"")</f>
        <v>6</v>
      </c>
      <c r="B17" s="26"/>
      <c r="C17" s="13"/>
      <c r="D17" s="14" t="s">
        <v>30</v>
      </c>
      <c r="E17" s="61">
        <v>1</v>
      </c>
      <c r="F17" s="39">
        <v>0</v>
      </c>
      <c r="G17" s="40">
        <f t="shared" si="0"/>
        <v>1</v>
      </c>
      <c r="H17" s="41" t="s">
        <v>38</v>
      </c>
      <c r="I17" s="45" t="s">
        <v>33</v>
      </c>
      <c r="J17" s="77"/>
      <c r="K17" s="42"/>
      <c r="L17" s="74"/>
      <c r="M17" s="75" t="str">
        <f t="shared" si="1"/>
        <v>-</v>
      </c>
      <c r="N17" s="44"/>
      <c r="O17" s="11"/>
    </row>
    <row r="18" spans="1:15" s="12" customFormat="1" x14ac:dyDescent="0.2">
      <c r="A18" s="26">
        <f>IF(H18&lt;&gt;"",1+MAX($A$10:A17),"")</f>
        <v>7</v>
      </c>
      <c r="B18" s="26"/>
      <c r="C18" s="13"/>
      <c r="D18" s="14" t="s">
        <v>31</v>
      </c>
      <c r="E18" s="61">
        <v>1</v>
      </c>
      <c r="F18" s="39">
        <v>0</v>
      </c>
      <c r="G18" s="40">
        <f t="shared" si="0"/>
        <v>1</v>
      </c>
      <c r="H18" s="41" t="s">
        <v>38</v>
      </c>
      <c r="I18" s="45" t="s">
        <v>33</v>
      </c>
      <c r="J18" s="77"/>
      <c r="K18" s="42"/>
      <c r="L18" s="74"/>
      <c r="M18" s="75" t="str">
        <f t="shared" si="1"/>
        <v>-</v>
      </c>
      <c r="N18" s="44"/>
      <c r="O18" s="11"/>
    </row>
    <row r="19" spans="1:15" s="12" customFormat="1" x14ac:dyDescent="0.2">
      <c r="A19" s="26">
        <f>IF(H19&lt;&gt;"",1+MAX($A$10:A18),"")</f>
        <v>8</v>
      </c>
      <c r="B19" s="26"/>
      <c r="C19" s="13"/>
      <c r="D19" s="14" t="s">
        <v>32</v>
      </c>
      <c r="E19" s="61">
        <v>1</v>
      </c>
      <c r="F19" s="39">
        <v>0</v>
      </c>
      <c r="G19" s="40">
        <f t="shared" si="0"/>
        <v>1</v>
      </c>
      <c r="H19" s="41" t="s">
        <v>38</v>
      </c>
      <c r="I19" s="45" t="s">
        <v>33</v>
      </c>
      <c r="J19" s="77"/>
      <c r="K19" s="42"/>
      <c r="L19" s="74"/>
      <c r="M19" s="75" t="str">
        <f t="shared" si="1"/>
        <v>-</v>
      </c>
      <c r="N19" s="44"/>
      <c r="O19" s="11"/>
    </row>
    <row r="20" spans="1:15" s="83" customFormat="1" x14ac:dyDescent="0.2">
      <c r="A20" s="70" t="str">
        <f>IF(H20&lt;&gt;"",1+MAX($A$10:A19),"")</f>
        <v/>
      </c>
      <c r="B20" s="70"/>
      <c r="C20" s="68"/>
      <c r="D20" s="69"/>
      <c r="E20" s="78"/>
      <c r="F20" s="71"/>
      <c r="G20" s="72"/>
      <c r="H20" s="73"/>
      <c r="I20" s="77"/>
      <c r="J20" s="77"/>
      <c r="K20" s="74"/>
      <c r="L20" s="74"/>
      <c r="M20" s="75"/>
      <c r="N20" s="76"/>
      <c r="O20" s="82"/>
    </row>
    <row r="21" spans="1:15" s="83" customFormat="1" x14ac:dyDescent="0.2">
      <c r="A21" s="86" t="str">
        <f>IF(H21&lt;&gt;"",1+MAX($A$10:A20),"")</f>
        <v/>
      </c>
      <c r="B21" s="86"/>
      <c r="C21" s="80" t="s">
        <v>41</v>
      </c>
      <c r="D21" s="81" t="s">
        <v>42</v>
      </c>
      <c r="E21" s="79"/>
      <c r="F21" s="84"/>
      <c r="G21" s="84"/>
      <c r="H21" s="84"/>
      <c r="I21" s="84"/>
      <c r="J21" s="84"/>
      <c r="K21" s="84"/>
      <c r="L21" s="84"/>
      <c r="M21" s="84"/>
      <c r="N21" s="85">
        <f>SUM(M22:M36)</f>
        <v>0</v>
      </c>
      <c r="O21" s="82"/>
    </row>
    <row r="22" spans="1:15" s="83" customFormat="1" x14ac:dyDescent="0.2">
      <c r="A22" s="70" t="str">
        <f>IF(H22&lt;&gt;"",1+MAX($A$10:A21),"")</f>
        <v/>
      </c>
      <c r="B22" s="68"/>
      <c r="C22" s="68"/>
      <c r="D22" s="87" t="s">
        <v>47</v>
      </c>
      <c r="E22" s="78"/>
      <c r="F22" s="71"/>
      <c r="G22" s="72"/>
      <c r="H22" s="73"/>
      <c r="I22" s="74"/>
      <c r="J22" s="74"/>
      <c r="K22" s="74"/>
      <c r="L22" s="74"/>
      <c r="M22" s="75"/>
      <c r="N22" s="76"/>
      <c r="O22" s="82"/>
    </row>
    <row r="23" spans="1:15" s="83" customFormat="1" ht="47.25" x14ac:dyDescent="0.2">
      <c r="A23" s="70">
        <f>IF(H23&lt;&gt;"",1+MAX($A$10:A22),"")</f>
        <v>9</v>
      </c>
      <c r="B23" s="70" t="s">
        <v>62</v>
      </c>
      <c r="C23" s="68"/>
      <c r="D23" s="69" t="s">
        <v>49</v>
      </c>
      <c r="E23" s="78">
        <v>620</v>
      </c>
      <c r="F23" s="71">
        <v>0.05</v>
      </c>
      <c r="G23" s="72">
        <f t="shared" ref="G23:G28" si="2">CEILING(E23*(1+F23),1)</f>
        <v>651</v>
      </c>
      <c r="H23" s="73" t="s">
        <v>37</v>
      </c>
      <c r="I23" s="74"/>
      <c r="J23" s="77">
        <f t="shared" ref="J23" si="3">I23*G23</f>
        <v>0</v>
      </c>
      <c r="K23" s="74"/>
      <c r="L23" s="74">
        <f t="shared" ref="L23" si="4">K23*G23</f>
        <v>0</v>
      </c>
      <c r="M23" s="75">
        <f t="shared" ref="M23" si="5">(I23+K23)*G23</f>
        <v>0</v>
      </c>
      <c r="N23" s="76"/>
      <c r="O23" s="82"/>
    </row>
    <row r="24" spans="1:15" s="83" customFormat="1" ht="47.25" x14ac:dyDescent="0.2">
      <c r="A24" s="70">
        <f>IF(H24&lt;&gt;"",1+MAX($A$10:A23),"")</f>
        <v>10</v>
      </c>
      <c r="B24" s="70" t="s">
        <v>62</v>
      </c>
      <c r="C24" s="68"/>
      <c r="D24" s="69" t="s">
        <v>50</v>
      </c>
      <c r="E24" s="78">
        <v>30</v>
      </c>
      <c r="F24" s="71">
        <v>0.05</v>
      </c>
      <c r="G24" s="72">
        <f t="shared" si="2"/>
        <v>32</v>
      </c>
      <c r="H24" s="73" t="s">
        <v>39</v>
      </c>
      <c r="I24" s="74"/>
      <c r="J24" s="77">
        <f t="shared" ref="J24:J27" si="6">I24*G24</f>
        <v>0</v>
      </c>
      <c r="K24" s="74"/>
      <c r="L24" s="74">
        <f t="shared" ref="L24:L27" si="7">K24*G24</f>
        <v>0</v>
      </c>
      <c r="M24" s="75">
        <f t="shared" ref="M24:M27" si="8">(I24+K24)*G24</f>
        <v>0</v>
      </c>
      <c r="N24" s="76"/>
      <c r="O24" s="82"/>
    </row>
    <row r="25" spans="1:15" s="83" customFormat="1" ht="47.25" x14ac:dyDescent="0.2">
      <c r="A25" s="70">
        <f>IF(H25&lt;&gt;"",1+MAX($A$10:A24),"")</f>
        <v>11</v>
      </c>
      <c r="B25" s="70" t="s">
        <v>62</v>
      </c>
      <c r="C25" s="68"/>
      <c r="D25" s="69" t="s">
        <v>51</v>
      </c>
      <c r="E25" s="78">
        <v>770</v>
      </c>
      <c r="F25" s="71">
        <v>0.05</v>
      </c>
      <c r="G25" s="72">
        <f t="shared" si="2"/>
        <v>809</v>
      </c>
      <c r="H25" s="73" t="s">
        <v>37</v>
      </c>
      <c r="I25" s="77"/>
      <c r="J25" s="77">
        <f t="shared" si="6"/>
        <v>0</v>
      </c>
      <c r="K25" s="74"/>
      <c r="L25" s="74">
        <f t="shared" si="7"/>
        <v>0</v>
      </c>
      <c r="M25" s="75">
        <f t="shared" si="8"/>
        <v>0</v>
      </c>
      <c r="N25" s="76"/>
      <c r="O25" s="82"/>
    </row>
    <row r="26" spans="1:15" s="83" customFormat="1" ht="47.25" x14ac:dyDescent="0.2">
      <c r="A26" s="70">
        <f>IF(H26&lt;&gt;"",1+MAX($A$10:A25),"")</f>
        <v>12</v>
      </c>
      <c r="B26" s="70" t="s">
        <v>62</v>
      </c>
      <c r="C26" s="68"/>
      <c r="D26" s="69" t="s">
        <v>52</v>
      </c>
      <c r="E26" s="78">
        <v>180</v>
      </c>
      <c r="F26" s="71">
        <v>0.05</v>
      </c>
      <c r="G26" s="72">
        <f t="shared" si="2"/>
        <v>189</v>
      </c>
      <c r="H26" s="73" t="s">
        <v>37</v>
      </c>
      <c r="I26" s="77"/>
      <c r="J26" s="77">
        <f t="shared" si="6"/>
        <v>0</v>
      </c>
      <c r="K26" s="74"/>
      <c r="L26" s="74">
        <f t="shared" si="7"/>
        <v>0</v>
      </c>
      <c r="M26" s="75">
        <f t="shared" si="8"/>
        <v>0</v>
      </c>
      <c r="N26" s="76"/>
      <c r="O26" s="82"/>
    </row>
    <row r="27" spans="1:15" s="83" customFormat="1" ht="47.25" x14ac:dyDescent="0.2">
      <c r="A27" s="70">
        <f>IF(H27&lt;&gt;"",1+MAX($A$10:A26),"")</f>
        <v>13</v>
      </c>
      <c r="B27" s="70" t="s">
        <v>62</v>
      </c>
      <c r="C27" s="68"/>
      <c r="D27" s="69" t="s">
        <v>53</v>
      </c>
      <c r="E27" s="78">
        <v>180</v>
      </c>
      <c r="F27" s="71">
        <v>0.05</v>
      </c>
      <c r="G27" s="72">
        <f t="shared" si="2"/>
        <v>189</v>
      </c>
      <c r="H27" s="73" t="s">
        <v>39</v>
      </c>
      <c r="I27" s="77"/>
      <c r="J27" s="77">
        <f t="shared" si="6"/>
        <v>0</v>
      </c>
      <c r="K27" s="74"/>
      <c r="L27" s="74">
        <f t="shared" si="7"/>
        <v>0</v>
      </c>
      <c r="M27" s="75">
        <f t="shared" si="8"/>
        <v>0</v>
      </c>
      <c r="N27" s="76"/>
      <c r="O27" s="82"/>
    </row>
    <row r="28" spans="1:15" s="83" customFormat="1" x14ac:dyDescent="0.2">
      <c r="A28" s="70">
        <f>IF(H28&lt;&gt;"",1+MAX($A$10:A27),"")</f>
        <v>14</v>
      </c>
      <c r="B28" s="68"/>
      <c r="C28" s="68"/>
      <c r="D28" s="87" t="s">
        <v>48</v>
      </c>
      <c r="E28" s="78"/>
      <c r="F28" s="71">
        <v>0.05</v>
      </c>
      <c r="G28" s="72">
        <f t="shared" si="2"/>
        <v>0</v>
      </c>
      <c r="H28" s="73" t="s">
        <v>37</v>
      </c>
      <c r="I28" s="77"/>
      <c r="J28" s="77">
        <f t="shared" ref="J28:J31" si="9">I28*G28</f>
        <v>0</v>
      </c>
      <c r="K28" s="74"/>
      <c r="L28" s="74">
        <f t="shared" ref="L28:L31" si="10">K28*G28</f>
        <v>0</v>
      </c>
      <c r="M28" s="75">
        <f t="shared" ref="M28:M31" si="11">(I28+K28)*G28</f>
        <v>0</v>
      </c>
      <c r="N28" s="76"/>
      <c r="O28" s="82"/>
    </row>
    <row r="29" spans="1:15" s="83" customFormat="1" ht="47.25" x14ac:dyDescent="0.2">
      <c r="A29" s="70">
        <f>IF(H29&lt;&gt;"",1+MAX($A$10:A28),"")</f>
        <v>15</v>
      </c>
      <c r="B29" s="70" t="s">
        <v>62</v>
      </c>
      <c r="C29" s="68"/>
      <c r="D29" s="69" t="s">
        <v>54</v>
      </c>
      <c r="E29" s="78">
        <v>7500</v>
      </c>
      <c r="F29" s="71">
        <v>0.05</v>
      </c>
      <c r="G29" s="72">
        <f t="shared" ref="G29:G31" si="12">CEILING(E29*(1+F29),1)</f>
        <v>7875</v>
      </c>
      <c r="H29" s="73" t="s">
        <v>37</v>
      </c>
      <c r="I29" s="77"/>
      <c r="J29" s="77">
        <f t="shared" si="9"/>
        <v>0</v>
      </c>
      <c r="K29" s="74"/>
      <c r="L29" s="74">
        <f t="shared" si="10"/>
        <v>0</v>
      </c>
      <c r="M29" s="75">
        <f t="shared" si="11"/>
        <v>0</v>
      </c>
      <c r="N29" s="76"/>
      <c r="O29" s="82"/>
    </row>
    <row r="30" spans="1:15" s="83" customFormat="1" ht="47.25" x14ac:dyDescent="0.2">
      <c r="A30" s="70">
        <f>IF(H30&lt;&gt;"",1+MAX($A$10:A29),"")</f>
        <v>16</v>
      </c>
      <c r="B30" s="70" t="s">
        <v>62</v>
      </c>
      <c r="C30" s="68"/>
      <c r="D30" s="69" t="s">
        <v>55</v>
      </c>
      <c r="E30" s="78">
        <v>5200</v>
      </c>
      <c r="F30" s="71">
        <v>0.05</v>
      </c>
      <c r="G30" s="72">
        <f t="shared" si="12"/>
        <v>5460</v>
      </c>
      <c r="H30" s="73" t="s">
        <v>37</v>
      </c>
      <c r="I30" s="77"/>
      <c r="J30" s="77">
        <f t="shared" si="9"/>
        <v>0</v>
      </c>
      <c r="K30" s="74"/>
      <c r="L30" s="74">
        <f t="shared" si="10"/>
        <v>0</v>
      </c>
      <c r="M30" s="75">
        <f t="shared" si="11"/>
        <v>0</v>
      </c>
      <c r="N30" s="76"/>
      <c r="O30" s="82"/>
    </row>
    <row r="31" spans="1:15" s="83" customFormat="1" ht="47.25" x14ac:dyDescent="0.2">
      <c r="A31" s="70">
        <f>IF(H31&lt;&gt;"",1+MAX($A$10:A30),"")</f>
        <v>17</v>
      </c>
      <c r="B31" s="70" t="s">
        <v>62</v>
      </c>
      <c r="C31" s="68"/>
      <c r="D31" s="69" t="s">
        <v>56</v>
      </c>
      <c r="E31" s="78">
        <v>6000</v>
      </c>
      <c r="F31" s="71">
        <v>0.05</v>
      </c>
      <c r="G31" s="72">
        <f t="shared" si="12"/>
        <v>6300</v>
      </c>
      <c r="H31" s="73" t="s">
        <v>37</v>
      </c>
      <c r="I31" s="77"/>
      <c r="J31" s="77">
        <f t="shared" si="9"/>
        <v>0</v>
      </c>
      <c r="K31" s="74"/>
      <c r="L31" s="74">
        <f t="shared" si="10"/>
        <v>0</v>
      </c>
      <c r="M31" s="75">
        <f t="shared" si="11"/>
        <v>0</v>
      </c>
      <c r="N31" s="76"/>
      <c r="O31" s="82"/>
    </row>
    <row r="32" spans="1:15" s="83" customFormat="1" ht="47.25" x14ac:dyDescent="0.2">
      <c r="A32" s="70">
        <f>IF(H32&lt;&gt;"",1+MAX($A$10:A31),"")</f>
        <v>18</v>
      </c>
      <c r="B32" s="70" t="s">
        <v>62</v>
      </c>
      <c r="C32" s="68"/>
      <c r="D32" s="69" t="s">
        <v>57</v>
      </c>
      <c r="E32" s="78">
        <v>734</v>
      </c>
      <c r="F32" s="71">
        <v>0.05</v>
      </c>
      <c r="G32" s="72">
        <f>CEILING(E32*(1+F32),1)</f>
        <v>771</v>
      </c>
      <c r="H32" s="73" t="s">
        <v>37</v>
      </c>
      <c r="I32" s="77"/>
      <c r="J32" s="77">
        <f t="shared" ref="J32:J33" si="13">I32*G32</f>
        <v>0</v>
      </c>
      <c r="K32" s="74"/>
      <c r="L32" s="74">
        <f t="shared" ref="L32:L33" si="14">K32*G32</f>
        <v>0</v>
      </c>
      <c r="M32" s="75">
        <f t="shared" ref="M32:M33" si="15">(I32+K32)*G32</f>
        <v>0</v>
      </c>
      <c r="N32" s="76"/>
      <c r="O32" s="82"/>
    </row>
    <row r="33" spans="1:15" s="83" customFormat="1" ht="47.25" x14ac:dyDescent="0.2">
      <c r="A33" s="70">
        <f>IF(H33&lt;&gt;"",1+MAX($A$10:A32),"")</f>
        <v>19</v>
      </c>
      <c r="B33" s="70" t="s">
        <v>62</v>
      </c>
      <c r="C33" s="68"/>
      <c r="D33" s="69" t="s">
        <v>58</v>
      </c>
      <c r="E33" s="78">
        <v>3194</v>
      </c>
      <c r="F33" s="71">
        <v>0.05</v>
      </c>
      <c r="G33" s="72">
        <f>CEILING(E33*(1+F33),1)</f>
        <v>3354</v>
      </c>
      <c r="H33" s="73" t="s">
        <v>37</v>
      </c>
      <c r="I33" s="77"/>
      <c r="J33" s="77">
        <f t="shared" si="13"/>
        <v>0</v>
      </c>
      <c r="K33" s="74"/>
      <c r="L33" s="74">
        <f t="shared" si="14"/>
        <v>0</v>
      </c>
      <c r="M33" s="75">
        <f t="shared" si="15"/>
        <v>0</v>
      </c>
      <c r="N33" s="76"/>
      <c r="O33" s="82"/>
    </row>
    <row r="34" spans="1:15" s="83" customFormat="1" ht="47.25" x14ac:dyDescent="0.2">
      <c r="A34" s="70">
        <f>IF(H34&lt;&gt;"",1+MAX($A$10:A33),"")</f>
        <v>20</v>
      </c>
      <c r="B34" s="70" t="s">
        <v>62</v>
      </c>
      <c r="C34" s="68"/>
      <c r="D34" s="69" t="s">
        <v>59</v>
      </c>
      <c r="E34" s="78">
        <v>16</v>
      </c>
      <c r="F34" s="71">
        <v>0</v>
      </c>
      <c r="G34" s="72">
        <f t="shared" ref="G34:G36" si="16">CEILING(E34*(1+F34),1)</f>
        <v>16</v>
      </c>
      <c r="H34" s="73" t="s">
        <v>36</v>
      </c>
      <c r="I34" s="77"/>
      <c r="J34" s="77">
        <f t="shared" ref="J34:J36" si="17">I34*G34</f>
        <v>0</v>
      </c>
      <c r="K34" s="74"/>
      <c r="L34" s="74">
        <f t="shared" ref="L34:L36" si="18">K34*G34</f>
        <v>0</v>
      </c>
      <c r="M34" s="75">
        <f t="shared" ref="M34:M36" si="19">(I34+K34)*G34</f>
        <v>0</v>
      </c>
      <c r="N34" s="76"/>
      <c r="O34" s="82"/>
    </row>
    <row r="35" spans="1:15" s="83" customFormat="1" ht="47.25" x14ac:dyDescent="0.2">
      <c r="A35" s="70">
        <f>IF(H35&lt;&gt;"",1+MAX($A$10:A34),"")</f>
        <v>21</v>
      </c>
      <c r="B35" s="70" t="s">
        <v>62</v>
      </c>
      <c r="C35" s="68"/>
      <c r="D35" s="69" t="s">
        <v>60</v>
      </c>
      <c r="E35" s="78">
        <v>544</v>
      </c>
      <c r="F35" s="71">
        <v>0.05</v>
      </c>
      <c r="G35" s="72">
        <f t="shared" si="16"/>
        <v>572</v>
      </c>
      <c r="H35" s="73" t="s">
        <v>39</v>
      </c>
      <c r="I35" s="77"/>
      <c r="J35" s="77">
        <f t="shared" si="17"/>
        <v>0</v>
      </c>
      <c r="K35" s="74"/>
      <c r="L35" s="74">
        <f t="shared" si="18"/>
        <v>0</v>
      </c>
      <c r="M35" s="75">
        <f t="shared" si="19"/>
        <v>0</v>
      </c>
      <c r="N35" s="76"/>
      <c r="O35" s="82"/>
    </row>
    <row r="36" spans="1:15" s="83" customFormat="1" ht="47.25" x14ac:dyDescent="0.2">
      <c r="A36" s="70">
        <f>IF(H36&lt;&gt;"",1+MAX($A$10:A35),"")</f>
        <v>22</v>
      </c>
      <c r="B36" s="70" t="s">
        <v>62</v>
      </c>
      <c r="C36" s="68"/>
      <c r="D36" s="69" t="s">
        <v>61</v>
      </c>
      <c r="E36" s="78">
        <v>186</v>
      </c>
      <c r="F36" s="71">
        <v>0.05</v>
      </c>
      <c r="G36" s="72">
        <f t="shared" si="16"/>
        <v>196</v>
      </c>
      <c r="H36" s="73" t="s">
        <v>39</v>
      </c>
      <c r="I36" s="77"/>
      <c r="J36" s="77">
        <f t="shared" si="17"/>
        <v>0</v>
      </c>
      <c r="K36" s="74"/>
      <c r="L36" s="74">
        <f t="shared" si="18"/>
        <v>0</v>
      </c>
      <c r="M36" s="75">
        <f t="shared" si="19"/>
        <v>0</v>
      </c>
      <c r="N36" s="76"/>
      <c r="O36" s="82"/>
    </row>
    <row r="37" spans="1:15" ht="16.5" thickBot="1" x14ac:dyDescent="0.25">
      <c r="A37" s="95" t="s">
        <v>5</v>
      </c>
      <c r="B37" s="96"/>
      <c r="C37" s="17"/>
      <c r="D37" s="9"/>
      <c r="E37" s="46"/>
      <c r="F37" s="46"/>
      <c r="G37" s="46"/>
      <c r="H37" s="96" t="s">
        <v>46</v>
      </c>
      <c r="I37" s="96"/>
      <c r="J37" s="49">
        <f>SUM(J10:J36)</f>
        <v>0</v>
      </c>
      <c r="K37" s="48" t="s">
        <v>45</v>
      </c>
      <c r="L37" s="49">
        <f>SUM(L10:L36)</f>
        <v>0</v>
      </c>
      <c r="M37" s="49">
        <f>SUM(M10:M36)</f>
        <v>0</v>
      </c>
      <c r="N37" s="49">
        <f>SUM(N10:N36)</f>
        <v>0</v>
      </c>
    </row>
    <row r="38" spans="1:15" ht="17.25" thickTop="1" thickBot="1" x14ac:dyDescent="0.25">
      <c r="A38" s="93" t="s">
        <v>9</v>
      </c>
      <c r="B38" s="94"/>
      <c r="C38" s="17"/>
      <c r="D38" s="9"/>
      <c r="E38" s="46"/>
      <c r="F38" s="46"/>
      <c r="G38" s="46"/>
      <c r="H38" s="47"/>
      <c r="I38" s="50">
        <v>0</v>
      </c>
      <c r="J38" s="50"/>
      <c r="K38" s="50"/>
      <c r="L38" s="50"/>
      <c r="M38" s="51">
        <f>I38*M37</f>
        <v>0</v>
      </c>
      <c r="N38" s="52">
        <f>I38*N37</f>
        <v>0</v>
      </c>
    </row>
    <row r="39" spans="1:15" ht="17.25" thickTop="1" thickBot="1" x14ac:dyDescent="0.25">
      <c r="A39" s="93" t="s">
        <v>8</v>
      </c>
      <c r="B39" s="94"/>
      <c r="C39" s="17"/>
      <c r="D39" s="9"/>
      <c r="E39" s="46"/>
      <c r="F39" s="46"/>
      <c r="G39" s="46"/>
      <c r="H39" s="47"/>
      <c r="I39" s="50">
        <v>0.25</v>
      </c>
      <c r="J39" s="50"/>
      <c r="K39" s="50"/>
      <c r="L39" s="50"/>
      <c r="M39" s="51">
        <f>I39*M37</f>
        <v>0</v>
      </c>
      <c r="N39" s="52">
        <f>I39*N37</f>
        <v>0</v>
      </c>
    </row>
    <row r="40" spans="1:15" ht="16.5" thickTop="1" x14ac:dyDescent="0.2">
      <c r="A40" s="89" t="s">
        <v>6</v>
      </c>
      <c r="B40" s="90"/>
      <c r="C40" s="18"/>
      <c r="D40" s="10"/>
      <c r="E40" s="53"/>
      <c r="F40" s="53"/>
      <c r="G40" s="53"/>
      <c r="H40" s="54"/>
      <c r="I40" s="55"/>
      <c r="J40" s="55"/>
      <c r="K40" s="55"/>
      <c r="L40" s="55"/>
      <c r="M40" s="56">
        <f>SUM(M37:M39)</f>
        <v>0</v>
      </c>
      <c r="N40" s="57">
        <f>SUM(N37:N39)</f>
        <v>0</v>
      </c>
    </row>
    <row r="41" spans="1:15" x14ac:dyDescent="0.2">
      <c r="A41" s="66"/>
      <c r="B41" s="23"/>
      <c r="C41" s="5"/>
      <c r="D41" s="4"/>
      <c r="E41" s="29"/>
      <c r="F41" s="29"/>
      <c r="G41" s="29"/>
      <c r="H41" s="23"/>
      <c r="I41" s="30"/>
      <c r="J41" s="30"/>
      <c r="K41" s="30"/>
      <c r="L41" s="30"/>
      <c r="M41" s="31"/>
      <c r="N41" s="32"/>
    </row>
    <row r="42" spans="1:15" x14ac:dyDescent="0.2">
      <c r="A42" s="66"/>
      <c r="B42" s="23"/>
      <c r="C42" s="5"/>
      <c r="D42" s="6"/>
      <c r="E42" s="28"/>
      <c r="F42" s="58"/>
      <c r="M42" s="58"/>
      <c r="N42" s="58"/>
    </row>
    <row r="43" spans="1:15" x14ac:dyDescent="0.2">
      <c r="A43" s="66"/>
      <c r="B43" s="23"/>
      <c r="C43" s="5"/>
      <c r="D43" s="6"/>
      <c r="E43" s="28"/>
      <c r="F43" s="58"/>
      <c r="M43" s="58"/>
      <c r="N43" s="58"/>
    </row>
    <row r="44" spans="1:15" x14ac:dyDescent="0.2">
      <c r="A44" s="66"/>
      <c r="B44" s="23"/>
      <c r="C44" s="5"/>
      <c r="D44" s="6"/>
      <c r="E44" s="28"/>
      <c r="F44" s="58"/>
      <c r="M44" s="58"/>
      <c r="N44" s="58"/>
    </row>
    <row r="45" spans="1:15" x14ac:dyDescent="0.2">
      <c r="A45" s="66"/>
      <c r="B45" s="23"/>
      <c r="C45" s="5"/>
      <c r="D45" s="6"/>
      <c r="E45" s="28"/>
      <c r="F45" s="58"/>
      <c r="M45" s="58"/>
      <c r="N45" s="58"/>
    </row>
    <row r="46" spans="1:15" x14ac:dyDescent="0.2">
      <c r="A46" s="66"/>
      <c r="B46" s="23"/>
      <c r="C46" s="5"/>
      <c r="D46" s="4"/>
      <c r="E46" s="28"/>
      <c r="M46" s="58"/>
      <c r="N46" s="58"/>
    </row>
    <row r="47" spans="1:15" x14ac:dyDescent="0.2">
      <c r="A47" s="66"/>
      <c r="B47" s="23"/>
      <c r="C47" s="5"/>
      <c r="D47" s="4"/>
      <c r="E47" s="28"/>
      <c r="F47" s="58"/>
      <c r="G47" s="29"/>
      <c r="H47" s="23"/>
      <c r="I47" s="58"/>
      <c r="J47" s="58"/>
      <c r="K47" s="58"/>
      <c r="L47" s="58"/>
      <c r="M47" s="58"/>
      <c r="N47" s="58"/>
    </row>
    <row r="48" spans="1:15" x14ac:dyDescent="0.2">
      <c r="A48" s="67"/>
      <c r="B48" s="27"/>
      <c r="C48" s="16"/>
      <c r="D48" s="4"/>
      <c r="E48" s="28"/>
      <c r="F48" s="58"/>
      <c r="G48" s="29"/>
      <c r="H48" s="23"/>
      <c r="I48" s="58"/>
      <c r="J48" s="58"/>
      <c r="K48" s="58"/>
      <c r="L48" s="58"/>
      <c r="M48" s="58"/>
      <c r="N48" s="58"/>
    </row>
    <row r="49" spans="1:14" x14ac:dyDescent="0.2">
      <c r="A49" s="23"/>
      <c r="B49" s="23"/>
      <c r="C49" s="5"/>
      <c r="D49" s="4"/>
      <c r="E49" s="28"/>
      <c r="F49" s="58"/>
      <c r="G49" s="29"/>
      <c r="H49" s="23"/>
      <c r="I49" s="58"/>
      <c r="J49" s="58"/>
      <c r="K49" s="58"/>
      <c r="L49" s="58"/>
      <c r="M49" s="58"/>
      <c r="N49" s="58"/>
    </row>
    <row r="50" spans="1:14" x14ac:dyDescent="0.2">
      <c r="E50" s="63"/>
      <c r="I50" s="58"/>
      <c r="J50" s="58"/>
      <c r="K50" s="58"/>
      <c r="L50" s="58"/>
      <c r="M50" s="58"/>
      <c r="N50" s="58"/>
    </row>
    <row r="51" spans="1:14" x14ac:dyDescent="0.2">
      <c r="E51" s="63"/>
      <c r="I51" s="58"/>
      <c r="J51" s="58"/>
      <c r="K51" s="58"/>
      <c r="L51" s="58"/>
      <c r="M51" s="58"/>
      <c r="N51" s="58"/>
    </row>
  </sheetData>
  <sortState ref="D220:K235">
    <sortCondition ref="D45"/>
  </sortState>
  <mergeCells count="6">
    <mergeCell ref="A40:B40"/>
    <mergeCell ref="A2:N2"/>
    <mergeCell ref="A39:B39"/>
    <mergeCell ref="A37:B37"/>
    <mergeCell ref="A38:B38"/>
    <mergeCell ref="H37:I37"/>
  </mergeCells>
  <printOptions horizontalCentered="1"/>
  <pageMargins left="0.43307086614173201" right="0.43307086614173201" top="0.39370078740157499" bottom="0.39370078740157499" header="0.196850393700787" footer="0.196850393700787"/>
  <pageSetup paperSize="9" scale="42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</vt:lpstr>
      <vt:lpstr>DETAIL!Print_Area</vt:lpstr>
      <vt:lpstr>DETAIL!Print_Titles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2013-07-08T09:36:48Z</dcterms:created>
  <dcterms:modified xsi:type="dcterms:W3CDTF">2022-01-24T10:34:09Z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